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ao\2025-2026\Budgets_COA\"/>
    </mc:Choice>
  </mc:AlternateContent>
  <xr:revisionPtr revIDLastSave="0" documentId="13_ncr:1_{1A3B0F79-CB71-4C3A-A1D3-4351203B83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mpus Budget" sheetId="1" r:id="rId1"/>
  </sheets>
  <definedNames>
    <definedName name="_xlnm.Print_Area" localSheetId="0">'Campus Budget'!$A$1:$P$62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39" i="1"/>
  <c r="F39" i="1"/>
  <c r="E39" i="1"/>
  <c r="D39" i="1"/>
  <c r="C39" i="1"/>
  <c r="E60" i="1"/>
  <c r="D18" i="1"/>
  <c r="E18" i="1"/>
  <c r="F18" i="1"/>
  <c r="C18" i="1"/>
  <c r="K27" i="1"/>
  <c r="F27" i="1"/>
  <c r="I27" i="1" s="1"/>
  <c r="H6" i="1"/>
  <c r="J14" i="1"/>
  <c r="C28" i="1" l="1"/>
  <c r="C7" i="1"/>
  <c r="H28" i="1"/>
  <c r="H7" i="1"/>
  <c r="C27" i="1"/>
  <c r="D27" i="1"/>
  <c r="E27" i="1"/>
  <c r="G27" i="1"/>
  <c r="I6" i="1" l="1"/>
  <c r="G6" i="1"/>
  <c r="H18" i="1"/>
  <c r="F10" i="1" l="1"/>
  <c r="G9" i="1" l="1"/>
  <c r="J43" i="1" l="1"/>
  <c r="J35" i="1"/>
  <c r="J22" i="1"/>
  <c r="H31" i="1"/>
  <c r="J31" i="1" s="1"/>
  <c r="H30" i="1"/>
  <c r="J30" i="1" s="1"/>
  <c r="H29" i="1"/>
  <c r="J29" i="1" s="1"/>
  <c r="H10" i="1"/>
  <c r="J10" i="1" s="1"/>
  <c r="H9" i="1"/>
  <c r="J9" i="1" s="1"/>
  <c r="H8" i="1"/>
  <c r="J8" i="1" s="1"/>
  <c r="J27" i="1"/>
  <c r="J6" i="1"/>
  <c r="K6" i="1" s="1"/>
  <c r="H12" i="1" l="1"/>
  <c r="H39" i="1"/>
  <c r="J39" i="1" s="1"/>
  <c r="J18" i="1"/>
  <c r="H20" i="1" l="1"/>
  <c r="H24" i="1" s="1"/>
  <c r="J24" i="1" s="1"/>
  <c r="P17" i="1" s="1"/>
  <c r="H16" i="1"/>
  <c r="J16" i="1" s="1"/>
  <c r="N17" i="1" s="1"/>
  <c r="I39" i="1"/>
  <c r="K39" i="1"/>
  <c r="I18" i="1"/>
  <c r="K18" i="1"/>
  <c r="D28" i="1"/>
  <c r="E8" i="1" l="1"/>
  <c r="F8" i="1"/>
  <c r="G8" i="1"/>
  <c r="I8" i="1"/>
  <c r="K8" i="1"/>
  <c r="D9" i="1"/>
  <c r="E9" i="1"/>
  <c r="F9" i="1"/>
  <c r="I9" i="1"/>
  <c r="K9" i="1"/>
  <c r="C33" i="1" l="1"/>
  <c r="C41" i="1" s="1"/>
  <c r="K31" i="1"/>
  <c r="I31" i="1"/>
  <c r="G31" i="1"/>
  <c r="F31" i="1"/>
  <c r="E31" i="1"/>
  <c r="D31" i="1"/>
  <c r="K10" i="1"/>
  <c r="I10" i="1"/>
  <c r="G10" i="1"/>
  <c r="E10" i="1"/>
  <c r="D10" i="1"/>
  <c r="K30" i="1"/>
  <c r="P13" i="1"/>
  <c r="I30" i="1"/>
  <c r="G30" i="1"/>
  <c r="F30" i="1"/>
  <c r="E30" i="1"/>
  <c r="D30" i="1"/>
  <c r="K29" i="1"/>
  <c r="I29" i="1"/>
  <c r="G29" i="1"/>
  <c r="F29" i="1"/>
  <c r="E29" i="1"/>
  <c r="D29" i="1"/>
  <c r="K28" i="1"/>
  <c r="I28" i="1"/>
  <c r="G28" i="1"/>
  <c r="E28" i="1"/>
  <c r="F28" i="1"/>
  <c r="H33" i="1" l="1"/>
  <c r="H41" i="1" s="1"/>
  <c r="I33" i="1"/>
  <c r="I41" i="1" s="1"/>
  <c r="G33" i="1"/>
  <c r="G41" i="1" s="1"/>
  <c r="K33" i="1"/>
  <c r="K41" i="1" s="1"/>
  <c r="D33" i="1"/>
  <c r="D41" i="1" s="1"/>
  <c r="N13" i="1"/>
  <c r="F33" i="1"/>
  <c r="F41" i="1" s="1"/>
  <c r="E33" i="1"/>
  <c r="E41" i="1" s="1"/>
  <c r="J33" i="1"/>
  <c r="N11" i="1" l="1"/>
  <c r="J41" i="1"/>
  <c r="H37" i="1"/>
  <c r="J37" i="1" s="1"/>
  <c r="P11" i="1" l="1"/>
  <c r="N19" i="1"/>
  <c r="H45" i="1"/>
  <c r="J45" i="1" s="1"/>
  <c r="P19" i="1" s="1"/>
  <c r="C12" i="1"/>
  <c r="C20" i="1" s="1"/>
  <c r="I7" i="1"/>
  <c r="I12" i="1" s="1"/>
  <c r="I20" i="1" s="1"/>
  <c r="F7" i="1"/>
  <c r="F12" i="1" s="1"/>
  <c r="F20" i="1" s="1"/>
  <c r="E7" i="1"/>
  <c r="E12" i="1" s="1"/>
  <c r="E20" i="1" s="1"/>
  <c r="D7" i="1"/>
  <c r="D12" i="1" s="1"/>
  <c r="D20" i="1" s="1"/>
  <c r="K7" i="1"/>
  <c r="K12" i="1" s="1"/>
  <c r="K20" i="1" s="1"/>
  <c r="G7" i="1"/>
  <c r="G12" i="1" s="1"/>
  <c r="G20" i="1" s="1"/>
  <c r="N7" i="1"/>
  <c r="J12" i="1" l="1"/>
  <c r="J20" i="1" s="1"/>
  <c r="P7" i="1"/>
  <c r="P5" i="1" l="1"/>
  <c r="N5" i="1"/>
</calcChain>
</file>

<file path=xl/sharedStrings.xml><?xml version="1.0" encoding="utf-8"?>
<sst xmlns="http://schemas.openxmlformats.org/spreadsheetml/2006/main" count="64" uniqueCount="56">
  <si>
    <t>Resident Off Campus</t>
  </si>
  <si>
    <t>Tuition &amp; Fees</t>
  </si>
  <si>
    <t>Transportation</t>
  </si>
  <si>
    <t>Resident At Home</t>
  </si>
  <si>
    <t>Pell COA</t>
  </si>
  <si>
    <t>O/C Res</t>
  </si>
  <si>
    <t>LTHT O/C Res</t>
  </si>
  <si>
    <t>O/C Non Res</t>
  </si>
  <si>
    <t>LTHT O/C Non Res</t>
  </si>
  <si>
    <t>A/H Res</t>
  </si>
  <si>
    <t>LTHT A/H Res</t>
  </si>
  <si>
    <t>A/H Non Res</t>
  </si>
  <si>
    <t>LTHT A/H Non Res</t>
  </si>
  <si>
    <t># of Months =&gt;</t>
  </si>
  <si>
    <t>Summer</t>
  </si>
  <si>
    <t>Fall / Spring</t>
  </si>
  <si>
    <t>A/Y</t>
  </si>
  <si>
    <t>A/Y + Summer</t>
  </si>
  <si>
    <t>Summer &amp; 1 term</t>
  </si>
  <si>
    <t>Off Campus Resident Total</t>
  </si>
  <si>
    <t>Off Campus Non-Resident Total</t>
  </si>
  <si>
    <t>At Home Resident Total</t>
  </si>
  <si>
    <t>At Home Non-Resident Total</t>
  </si>
  <si>
    <t>$1 Difference in budget amounts may be applied due to system rounding.</t>
  </si>
  <si>
    <t xml:space="preserve">Bachelor's Degree tuition is $84/unit. </t>
  </si>
  <si>
    <t>Average tuition for full time BS student will be $84/unit X 12 units = 1008</t>
  </si>
  <si>
    <t>Off Campus Non-Resident Bachelor's Total</t>
  </si>
  <si>
    <t>O/C BA Res</t>
  </si>
  <si>
    <t>OC BA Non Res</t>
  </si>
  <si>
    <t>A/H BA Res</t>
  </si>
  <si>
    <t>A/H BA Non Res</t>
  </si>
  <si>
    <t>Enrolled At Home Bachelor's Degree  Total</t>
  </si>
  <si>
    <t>Enrolled At Home Non-Resident Bachelor's Degree  Total</t>
  </si>
  <si>
    <t>Additional $84/unit Bachelor's Degree Tuition</t>
  </si>
  <si>
    <t>Off Campus Bachelor's Degree  Total</t>
  </si>
  <si>
    <t>Additional $84/unit Bachelor's Degree Tuition for non-res</t>
  </si>
  <si>
    <t>A 9 month budget is a combination of two 4.5 months.</t>
  </si>
  <si>
    <t>A 12 month budget is a combination of two 4.5 months and a 3 month.</t>
  </si>
  <si>
    <t>Books, Course Materials, Supplies &amp; Equipment</t>
  </si>
  <si>
    <t>Living Expenses (housing &amp; food)</t>
  </si>
  <si>
    <t>Miscellaneous Personal Expenses</t>
  </si>
  <si>
    <t>Notes: T&amp;F by term, other costs are monthly</t>
  </si>
  <si>
    <t>Off campus rent ($2978/mo.) based on rentcafe.com data. *Half of off campus rent ($1489/mo.) used for at-home housing costs.</t>
  </si>
  <si>
    <t>The $208 in the 1, 1.5, 2 and 3 month budgets is tuition and fees for summer term at $46/unit X 4 units (avg) = $184 + $22 health fee + $2 stdnt rep fee + $0 student center fee (none in summer) = $208.***</t>
  </si>
  <si>
    <t>The $627 for either fall or spring  4.5 months is tuition and fees at $46/unit X 13 units (avg) = $598 +$22 health fee +$2 student rep fee + $5 student center fee = $627.</t>
  </si>
  <si>
    <t>A 7.5 month budget (summer/fall or summer/spring) is the combination of a 3 month and a 4.5 month.</t>
  </si>
  <si>
    <t>Non-res tuition for fiscal year 2025-26, using $369/unit.  No capital outlay fee charged.</t>
  </si>
  <si>
    <t>Additional $369/unit Non-Resident Off Campus Fees</t>
  </si>
  <si>
    <t>Last Updated 04/029/2025 by mdear</t>
  </si>
  <si>
    <t xml:space="preserve">($46 + $369 * 12) + $22 health fee + $2 student rep fee + $5 student center fee = </t>
  </si>
  <si>
    <t>Out of State Athlete tuition &amp; fees at 12 Units for One Semester =&gt;</t>
  </si>
  <si>
    <t>Books &amp; Supplies = $1089 / academic year</t>
  </si>
  <si>
    <t>$837/mo food &amp; $2978/mo R&amp;B</t>
  </si>
  <si>
    <t>(key = $1,315/mo food &amp; 1,489/housing)*</t>
  </si>
  <si>
    <t>2025-26 Cost of Attendance (COA) / Budgets</t>
  </si>
  <si>
    <t>Non-res tuition based on $369/unit for 13 units (FT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</si>
</sst>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i/>
      <u/>
      <sz val="15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9" fillId="0" borderId="9" xfId="0" applyFont="1" applyBorder="1" applyAlignment="1">
      <alignment horizontal="right"/>
    </xf>
    <xf numFmtId="164" fontId="9" fillId="0" borderId="9" xfId="0" applyNumberFormat="1" applyFont="1" applyBorder="1"/>
    <xf numFmtId="164" fontId="9" fillId="2" borderId="9" xfId="0" applyNumberFormat="1" applyFont="1" applyFill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3" xfId="0" applyFont="1" applyBorder="1" applyAlignment="1">
      <alignment horizontal="center"/>
    </xf>
    <xf numFmtId="165" fontId="4" fillId="0" borderId="4" xfId="1" applyNumberFormat="1" applyFont="1" applyBorder="1"/>
    <xf numFmtId="0" fontId="4" fillId="0" borderId="0" xfId="0" applyFont="1"/>
    <xf numFmtId="165" fontId="4" fillId="0" borderId="5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0" fontId="12" fillId="3" borderId="0" xfId="0" applyFont="1" applyFill="1"/>
    <xf numFmtId="0" fontId="12" fillId="4" borderId="0" xfId="0" applyFont="1" applyFill="1"/>
    <xf numFmtId="164" fontId="4" fillId="0" borderId="4" xfId="0" applyNumberFormat="1" applyFont="1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165" fontId="4" fillId="0" borderId="0" xfId="1" applyNumberFormat="1" applyFont="1" applyBorder="1"/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164" fontId="9" fillId="5" borderId="9" xfId="0" applyNumberFormat="1" applyFont="1" applyFill="1" applyBorder="1"/>
    <xf numFmtId="0" fontId="8" fillId="2" borderId="0" xfId="0" applyFont="1" applyFill="1"/>
    <xf numFmtId="0" fontId="8" fillId="6" borderId="0" xfId="0" applyFont="1" applyFill="1"/>
    <xf numFmtId="164" fontId="9" fillId="6" borderId="9" xfId="0" applyNumberFormat="1" applyFont="1" applyFill="1" applyBorder="1"/>
    <xf numFmtId="0" fontId="4" fillId="3" borderId="0" xfId="0" applyFont="1" applyFill="1"/>
    <xf numFmtId="0" fontId="4" fillId="4" borderId="0" xfId="0" applyFont="1" applyFill="1"/>
    <xf numFmtId="164" fontId="11" fillId="2" borderId="9" xfId="0" applyNumberFormat="1" applyFont="1" applyFill="1" applyBorder="1"/>
    <xf numFmtId="165" fontId="4" fillId="7" borderId="4" xfId="1" applyNumberFormat="1" applyFont="1" applyFill="1" applyBorder="1"/>
    <xf numFmtId="165" fontId="4" fillId="7" borderId="5" xfId="1" applyNumberFormat="1" applyFont="1" applyFill="1" applyBorder="1"/>
    <xf numFmtId="0" fontId="4" fillId="8" borderId="0" xfId="0" applyFont="1" applyFill="1"/>
    <xf numFmtId="0" fontId="0" fillId="8" borderId="0" xfId="0" applyFill="1"/>
    <xf numFmtId="0" fontId="4" fillId="8" borderId="0" xfId="0" applyFont="1" applyFill="1" applyAlignment="1">
      <alignment horizontal="right"/>
    </xf>
    <xf numFmtId="44" fontId="4" fillId="8" borderId="0" xfId="1" applyFont="1" applyFill="1"/>
    <xf numFmtId="0" fontId="4" fillId="5" borderId="0" xfId="0" applyFont="1" applyFill="1"/>
    <xf numFmtId="0" fontId="9" fillId="0" borderId="0" xfId="0" applyFont="1" applyAlignment="1">
      <alignment horizontal="right"/>
    </xf>
    <xf numFmtId="0" fontId="11" fillId="6" borderId="0" xfId="0" applyFont="1" applyFill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zoomScale="65" zoomScaleNormal="65" workbookViewId="0">
      <pane ySplit="4" topLeftCell="A5" activePane="bottomLeft" state="frozen"/>
      <selection pane="bottomLeft" activeCell="J7" sqref="J7"/>
    </sheetView>
  </sheetViews>
  <sheetFormatPr defaultRowHeight="15" x14ac:dyDescent="0.25"/>
  <cols>
    <col min="1" max="1" width="60.28515625" customWidth="1"/>
    <col min="2" max="2" width="69.7109375" customWidth="1"/>
    <col min="3" max="3" width="26.7109375" customWidth="1"/>
    <col min="4" max="4" width="19.28515625" customWidth="1"/>
    <col min="5" max="5" width="14.5703125" bestFit="1" customWidth="1"/>
    <col min="6" max="6" width="18.42578125" customWidth="1"/>
    <col min="7" max="7" width="19.28515625" customWidth="1"/>
    <col min="8" max="8" width="18.7109375" customWidth="1"/>
    <col min="9" max="9" width="26.28515625" bestFit="1" customWidth="1"/>
    <col min="10" max="10" width="14.7109375" bestFit="1" customWidth="1"/>
    <col min="11" max="11" width="20.7109375" customWidth="1"/>
    <col min="14" max="14" width="20.42578125" customWidth="1"/>
    <col min="15" max="15" width="6.28515625" customWidth="1"/>
    <col min="16" max="16" width="21" customWidth="1"/>
  </cols>
  <sheetData>
    <row r="1" spans="1:17" ht="26.25" x14ac:dyDescent="0.4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7" ht="19.5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</row>
    <row r="3" spans="1:17" ht="23.25" x14ac:dyDescent="0.35">
      <c r="A3" s="4"/>
      <c r="B3" s="4"/>
      <c r="C3" s="55" t="s">
        <v>14</v>
      </c>
      <c r="D3" s="56"/>
      <c r="E3" s="56"/>
      <c r="F3" s="57"/>
      <c r="G3" s="55" t="s">
        <v>15</v>
      </c>
      <c r="H3" s="57"/>
      <c r="I3" s="5" t="s">
        <v>18</v>
      </c>
      <c r="J3" s="6" t="s">
        <v>16</v>
      </c>
      <c r="K3" s="5" t="s">
        <v>17</v>
      </c>
      <c r="N3" s="54" t="s">
        <v>4</v>
      </c>
      <c r="O3" s="54"/>
      <c r="P3" s="54"/>
      <c r="Q3" s="1"/>
    </row>
    <row r="4" spans="1:17" ht="23.25" x14ac:dyDescent="0.35">
      <c r="A4" s="7"/>
      <c r="B4" s="7" t="s">
        <v>13</v>
      </c>
      <c r="C4" s="8">
        <v>1</v>
      </c>
      <c r="D4" s="8">
        <v>1.5</v>
      </c>
      <c r="E4" s="8">
        <v>2</v>
      </c>
      <c r="F4" s="8">
        <v>3</v>
      </c>
      <c r="G4" s="8">
        <v>4</v>
      </c>
      <c r="H4" s="8">
        <v>4.5</v>
      </c>
      <c r="I4" s="8">
        <v>7.5</v>
      </c>
      <c r="J4" s="8">
        <v>9</v>
      </c>
      <c r="K4" s="8">
        <v>12</v>
      </c>
      <c r="N4" s="14" t="s">
        <v>5</v>
      </c>
      <c r="O4" s="15"/>
      <c r="P4" s="16" t="s">
        <v>7</v>
      </c>
    </row>
    <row r="5" spans="1:17" ht="23.25" x14ac:dyDescent="0.35">
      <c r="A5" s="37" t="s">
        <v>0</v>
      </c>
      <c r="C5" s="10"/>
      <c r="D5" s="10"/>
      <c r="E5" s="10"/>
      <c r="F5" s="10"/>
      <c r="G5" s="10"/>
      <c r="H5" s="10"/>
      <c r="I5" s="10"/>
      <c r="J5" s="10"/>
      <c r="K5" s="10"/>
      <c r="N5" s="17">
        <f>SUM(J12)</f>
        <v>43831</v>
      </c>
      <c r="O5" s="18"/>
      <c r="P5" s="19">
        <f>SUM(J20)</f>
        <v>53425</v>
      </c>
    </row>
    <row r="6" spans="1:17" ht="23.25" x14ac:dyDescent="0.35">
      <c r="A6" s="18" t="s">
        <v>41</v>
      </c>
      <c r="B6" s="11" t="s">
        <v>1</v>
      </c>
      <c r="C6" s="12">
        <v>231</v>
      </c>
      <c r="D6" s="12">
        <v>231</v>
      </c>
      <c r="E6" s="12">
        <v>231</v>
      </c>
      <c r="F6" s="36">
        <v>231</v>
      </c>
      <c r="G6" s="12">
        <f>H6</f>
        <v>673</v>
      </c>
      <c r="H6" s="36">
        <f>SUM((46*14)+22+2+5)</f>
        <v>673</v>
      </c>
      <c r="I6" s="12">
        <f>SUM(H6+F6)</f>
        <v>904</v>
      </c>
      <c r="J6" s="36">
        <f>H6*2</f>
        <v>1346</v>
      </c>
      <c r="K6" s="12">
        <f>SUM(J6+F6)</f>
        <v>1577</v>
      </c>
      <c r="N6" s="20" t="s">
        <v>6</v>
      </c>
      <c r="O6" s="18"/>
      <c r="P6" s="21" t="s">
        <v>8</v>
      </c>
    </row>
    <row r="7" spans="1:17" ht="23.25" x14ac:dyDescent="0.35">
      <c r="A7" s="18" t="s">
        <v>51</v>
      </c>
      <c r="B7" s="11" t="s">
        <v>38</v>
      </c>
      <c r="C7" s="12">
        <f>SUM(J7/9)</f>
        <v>121</v>
      </c>
      <c r="D7" s="12">
        <f>SUM(C7*D4)</f>
        <v>181.5</v>
      </c>
      <c r="E7" s="12">
        <f>SUM(C7*E4)</f>
        <v>242</v>
      </c>
      <c r="F7" s="36">
        <f>SUM(C7*F4)</f>
        <v>363</v>
      </c>
      <c r="G7" s="12">
        <f>SUM(C7*G4)</f>
        <v>484</v>
      </c>
      <c r="H7" s="36">
        <f>SUM(J7/2)</f>
        <v>544.5</v>
      </c>
      <c r="I7" s="12">
        <f>SUM(C7*I4)</f>
        <v>907.5</v>
      </c>
      <c r="J7" s="36">
        <v>1089</v>
      </c>
      <c r="K7" s="12">
        <f>SUM(C7*K4)</f>
        <v>1452</v>
      </c>
      <c r="N7" s="43">
        <f>SUM(J6+J7+J9)</f>
        <v>4427</v>
      </c>
      <c r="O7" s="18"/>
      <c r="P7" s="19">
        <f>SUM(J6+J7+J9+J18)</f>
        <v>14021</v>
      </c>
    </row>
    <row r="8" spans="1:17" ht="23.25" x14ac:dyDescent="0.35">
      <c r="A8" s="18" t="s">
        <v>52</v>
      </c>
      <c r="B8" s="11" t="s">
        <v>39</v>
      </c>
      <c r="C8" s="12">
        <v>3815</v>
      </c>
      <c r="D8" s="12">
        <v>3815</v>
      </c>
      <c r="E8" s="12">
        <f>SUM(C8*E4)</f>
        <v>7630</v>
      </c>
      <c r="F8" s="36">
        <f>SUM(C8*F4)</f>
        <v>11445</v>
      </c>
      <c r="G8" s="12">
        <f>SUM(C8*G4)</f>
        <v>15260</v>
      </c>
      <c r="H8" s="36">
        <f>EVEN((SUM(C8*H4)))</f>
        <v>17168</v>
      </c>
      <c r="I8" s="12">
        <f>SUM(C8*I4)</f>
        <v>28612.5</v>
      </c>
      <c r="J8" s="36">
        <f t="shared" ref="J8:J9" si="0">H8*2</f>
        <v>34336</v>
      </c>
      <c r="K8" s="12">
        <f>SUM(C8*K4)</f>
        <v>45780</v>
      </c>
      <c r="N8" s="20"/>
      <c r="O8" s="18"/>
      <c r="P8" s="21"/>
    </row>
    <row r="9" spans="1:17" ht="23.25" x14ac:dyDescent="0.35">
      <c r="B9" s="11" t="s">
        <v>2</v>
      </c>
      <c r="C9" s="12">
        <v>221</v>
      </c>
      <c r="D9" s="12">
        <f>SUM(C9*D4)</f>
        <v>331.5</v>
      </c>
      <c r="E9" s="12">
        <f>SUM(C9*E4)</f>
        <v>442</v>
      </c>
      <c r="F9" s="36">
        <f>SUM(C9*F4)</f>
        <v>663</v>
      </c>
      <c r="G9" s="12">
        <f>SUM(C9*G4)</f>
        <v>884</v>
      </c>
      <c r="H9" s="36">
        <f>EVEN((SUM(C9*H4)))</f>
        <v>996</v>
      </c>
      <c r="I9" s="12">
        <f>SUM(C9*I4)</f>
        <v>1657.5</v>
      </c>
      <c r="J9" s="36">
        <f t="shared" si="0"/>
        <v>1992</v>
      </c>
      <c r="K9" s="12">
        <f>SUM(C9*K4)</f>
        <v>2652</v>
      </c>
      <c r="N9" s="17"/>
      <c r="O9" s="18"/>
      <c r="P9" s="19"/>
    </row>
    <row r="10" spans="1:17" ht="23.25" x14ac:dyDescent="0.35">
      <c r="A10" s="9"/>
      <c r="B10" s="11" t="s">
        <v>40</v>
      </c>
      <c r="C10" s="12">
        <v>563</v>
      </c>
      <c r="D10" s="12">
        <f>SUM(C10*D4)</f>
        <v>844.5</v>
      </c>
      <c r="E10" s="12">
        <f>SUM(C10*E4)</f>
        <v>1126</v>
      </c>
      <c r="F10" s="36">
        <f>SUM(C10*F4)</f>
        <v>1689</v>
      </c>
      <c r="G10" s="12">
        <f>SUM(C10*G4)</f>
        <v>2252</v>
      </c>
      <c r="H10" s="36">
        <f>EVEN((SUM(C10*H4)))</f>
        <v>2534</v>
      </c>
      <c r="I10" s="12">
        <f>SUM(C10*I4)</f>
        <v>4222.5</v>
      </c>
      <c r="J10" s="36">
        <f>H10*2</f>
        <v>5068</v>
      </c>
      <c r="K10" s="12">
        <f>SUM(C10*K4)</f>
        <v>6756</v>
      </c>
      <c r="N10" s="20" t="s">
        <v>9</v>
      </c>
      <c r="O10" s="18"/>
      <c r="P10" s="21" t="s">
        <v>11</v>
      </c>
    </row>
    <row r="11" spans="1:17" ht="23.25" x14ac:dyDescent="0.35">
      <c r="A11" s="9"/>
      <c r="B11" s="7"/>
      <c r="C11" s="10"/>
      <c r="D11" s="10"/>
      <c r="E11" s="10"/>
      <c r="F11" s="10"/>
      <c r="G11" s="10"/>
      <c r="H11" s="10"/>
      <c r="I11" s="10"/>
      <c r="J11" s="10"/>
      <c r="K11" s="10"/>
      <c r="N11" s="17">
        <f>SUM(J33)</f>
        <v>33631</v>
      </c>
      <c r="O11" s="18"/>
      <c r="P11" s="19">
        <f>SUM(J41)</f>
        <v>43225</v>
      </c>
    </row>
    <row r="12" spans="1:17" ht="23.25" x14ac:dyDescent="0.35">
      <c r="A12" s="58" t="s">
        <v>19</v>
      </c>
      <c r="B12" s="59"/>
      <c r="C12" s="42">
        <f t="shared" ref="C12:K12" si="1">SUM(C6:C11)</f>
        <v>4951</v>
      </c>
      <c r="D12" s="42">
        <f t="shared" si="1"/>
        <v>5403.5</v>
      </c>
      <c r="E12" s="42">
        <f t="shared" si="1"/>
        <v>9671</v>
      </c>
      <c r="F12" s="42">
        <f t="shared" si="1"/>
        <v>14391</v>
      </c>
      <c r="G12" s="42">
        <f t="shared" si="1"/>
        <v>19553</v>
      </c>
      <c r="H12" s="42">
        <f t="shared" si="1"/>
        <v>21915.5</v>
      </c>
      <c r="I12" s="42">
        <f t="shared" si="1"/>
        <v>36304</v>
      </c>
      <c r="J12" s="42">
        <f t="shared" si="1"/>
        <v>43831</v>
      </c>
      <c r="K12" s="42">
        <f t="shared" si="1"/>
        <v>58217</v>
      </c>
      <c r="N12" s="20" t="s">
        <v>10</v>
      </c>
      <c r="O12" s="18"/>
      <c r="P12" s="21" t="s">
        <v>12</v>
      </c>
    </row>
    <row r="13" spans="1:17" ht="23.25" x14ac:dyDescent="0.35">
      <c r="A13" s="9"/>
      <c r="B13" s="7"/>
      <c r="C13" s="10"/>
      <c r="D13" s="10"/>
      <c r="E13" s="10"/>
      <c r="F13" s="10"/>
      <c r="G13" s="10"/>
      <c r="H13" s="10"/>
      <c r="I13" s="10"/>
      <c r="J13" s="10"/>
      <c r="K13" s="10"/>
      <c r="N13" s="43">
        <f>SUM(J27+J28+J30)</f>
        <v>4255</v>
      </c>
      <c r="O13" s="18"/>
      <c r="P13" s="44">
        <f>SUM(J27+J28+J30+J39)</f>
        <v>13849</v>
      </c>
    </row>
    <row r="14" spans="1:17" ht="23.25" x14ac:dyDescent="0.35">
      <c r="A14" s="50" t="s">
        <v>33</v>
      </c>
      <c r="B14" s="50"/>
      <c r="C14" s="12"/>
      <c r="D14" s="12"/>
      <c r="E14" s="12"/>
      <c r="F14" s="12"/>
      <c r="G14" s="12"/>
      <c r="H14" s="12">
        <v>1008</v>
      </c>
      <c r="I14" s="12"/>
      <c r="J14" s="12">
        <f>H14*2</f>
        <v>2016</v>
      </c>
      <c r="K14" s="12">
        <v>2428</v>
      </c>
      <c r="N14" s="22"/>
      <c r="O14" s="18"/>
      <c r="P14" s="23"/>
    </row>
    <row r="15" spans="1:17" ht="23.25" x14ac:dyDescent="0.35">
      <c r="A15" s="26"/>
      <c r="B15" s="26"/>
      <c r="C15" s="10"/>
      <c r="D15" s="10"/>
      <c r="E15" s="10"/>
      <c r="F15" s="10"/>
      <c r="G15" s="10"/>
      <c r="H15" s="10"/>
      <c r="I15" s="10"/>
      <c r="J15" s="10"/>
      <c r="K15" s="10"/>
      <c r="N15" s="22"/>
      <c r="O15" s="18"/>
      <c r="P15" s="23"/>
    </row>
    <row r="16" spans="1:17" ht="23.25" x14ac:dyDescent="0.35">
      <c r="A16" s="58" t="s">
        <v>34</v>
      </c>
      <c r="B16" s="58"/>
      <c r="C16" s="13"/>
      <c r="D16" s="13"/>
      <c r="E16" s="13"/>
      <c r="F16" s="13"/>
      <c r="G16" s="13"/>
      <c r="H16" s="13">
        <f>H12+H14</f>
        <v>22923.5</v>
      </c>
      <c r="I16" s="13"/>
      <c r="J16" s="13">
        <f>H16*2</f>
        <v>45847</v>
      </c>
      <c r="K16" s="13"/>
      <c r="N16" s="20" t="s">
        <v>27</v>
      </c>
      <c r="O16" s="33"/>
      <c r="P16" s="21" t="s">
        <v>28</v>
      </c>
    </row>
    <row r="17" spans="1:16" ht="23.25" x14ac:dyDescent="0.35">
      <c r="A17" s="9"/>
      <c r="B17" s="7"/>
      <c r="C17" s="10"/>
      <c r="D17" s="10"/>
      <c r="E17" s="10"/>
      <c r="F17" s="10"/>
      <c r="G17" s="10"/>
      <c r="H17" s="10"/>
      <c r="I17" s="10"/>
      <c r="J17" s="10"/>
      <c r="K17" s="10"/>
      <c r="N17" s="17">
        <f>J16</f>
        <v>45847</v>
      </c>
      <c r="O17" s="18"/>
      <c r="P17" s="19">
        <f>J24</f>
        <v>55441</v>
      </c>
    </row>
    <row r="18" spans="1:16" ht="23.25" x14ac:dyDescent="0.35">
      <c r="A18" s="50" t="s">
        <v>47</v>
      </c>
      <c r="B18" s="60"/>
      <c r="C18" s="12">
        <f>SUM(369*8)</f>
        <v>2952</v>
      </c>
      <c r="D18" s="12">
        <f t="shared" ref="D18:F18" si="2">SUM(369*8)</f>
        <v>2952</v>
      </c>
      <c r="E18" s="12">
        <f t="shared" si="2"/>
        <v>2952</v>
      </c>
      <c r="F18" s="12">
        <f t="shared" si="2"/>
        <v>2952</v>
      </c>
      <c r="G18" s="12">
        <f>SUM(369*13)</f>
        <v>4797</v>
      </c>
      <c r="H18" s="12">
        <f>G18</f>
        <v>4797</v>
      </c>
      <c r="I18" s="12">
        <f>F18+G18</f>
        <v>7749</v>
      </c>
      <c r="J18" s="12">
        <f>H18*2</f>
        <v>9594</v>
      </c>
      <c r="K18" s="12">
        <f>F18+J18</f>
        <v>12546</v>
      </c>
      <c r="N18" s="20" t="s">
        <v>29</v>
      </c>
      <c r="O18" s="18"/>
      <c r="P18" s="21" t="s">
        <v>30</v>
      </c>
    </row>
    <row r="19" spans="1:16" ht="23.25" x14ac:dyDescent="0.35">
      <c r="A19" s="9"/>
      <c r="B19" s="7"/>
      <c r="C19" s="10"/>
      <c r="D19" s="10"/>
      <c r="E19" s="10"/>
      <c r="F19" s="10"/>
      <c r="G19" s="10"/>
      <c r="H19" s="10"/>
      <c r="I19" s="10"/>
      <c r="J19" s="10"/>
      <c r="K19" s="10"/>
      <c r="N19" s="29">
        <f>J37</f>
        <v>35647</v>
      </c>
      <c r="O19" s="18"/>
      <c r="P19" s="30">
        <f>J45</f>
        <v>45241</v>
      </c>
    </row>
    <row r="20" spans="1:16" ht="23.25" x14ac:dyDescent="0.35">
      <c r="A20" s="58" t="s">
        <v>20</v>
      </c>
      <c r="B20" s="59"/>
      <c r="C20" s="42">
        <f>SUM(C12+ C18)</f>
        <v>7903</v>
      </c>
      <c r="D20" s="42">
        <f>SUM(D12 + D18)</f>
        <v>8355.5</v>
      </c>
      <c r="E20" s="42">
        <f>SUM(E12+ E18)</f>
        <v>12623</v>
      </c>
      <c r="F20" s="42">
        <f>SUM(F12+ F18)</f>
        <v>17343</v>
      </c>
      <c r="G20" s="42">
        <f>SUM(G12+ G18)</f>
        <v>24350</v>
      </c>
      <c r="H20" s="42">
        <f>SUM(H12+H18)</f>
        <v>26712.5</v>
      </c>
      <c r="I20" s="42">
        <f>SUM(I12 + I18)</f>
        <v>44053</v>
      </c>
      <c r="J20" s="42">
        <f>SUM(J12+ J18)</f>
        <v>53425</v>
      </c>
      <c r="K20" s="42">
        <f>SUM(K12 + K18)</f>
        <v>70763</v>
      </c>
      <c r="N20" s="34"/>
      <c r="O20" s="24"/>
      <c r="P20" s="35"/>
    </row>
    <row r="21" spans="1:16" ht="23.25" x14ac:dyDescent="0.35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0"/>
      <c r="N21" s="18"/>
      <c r="O21" s="18"/>
      <c r="P21" s="18"/>
    </row>
    <row r="22" spans="1:16" ht="23.25" x14ac:dyDescent="0.35">
      <c r="A22" s="50" t="s">
        <v>35</v>
      </c>
      <c r="B22" s="50"/>
      <c r="C22" s="12"/>
      <c r="D22" s="12"/>
      <c r="E22" s="12"/>
      <c r="F22" s="12"/>
      <c r="G22" s="12"/>
      <c r="H22" s="12">
        <v>1008</v>
      </c>
      <c r="I22" s="12"/>
      <c r="J22" s="12">
        <f>H22*2</f>
        <v>2016</v>
      </c>
      <c r="K22" s="12">
        <v>2428</v>
      </c>
      <c r="N22" s="18"/>
      <c r="O22" s="18"/>
      <c r="P22" s="18"/>
    </row>
    <row r="23" spans="1:16" ht="23.25" x14ac:dyDescent="0.35">
      <c r="A23" s="7"/>
      <c r="B23" s="7"/>
      <c r="C23" s="10"/>
      <c r="D23" s="10"/>
      <c r="E23" s="10"/>
      <c r="F23" s="10"/>
      <c r="G23" s="10"/>
      <c r="H23" s="10"/>
      <c r="I23" s="10"/>
      <c r="J23" s="10"/>
      <c r="K23" s="10"/>
      <c r="N23" s="18"/>
      <c r="O23" s="18"/>
      <c r="P23" s="18"/>
    </row>
    <row r="24" spans="1:16" ht="23.25" x14ac:dyDescent="0.35">
      <c r="A24" s="58" t="s">
        <v>26</v>
      </c>
      <c r="B24" s="58"/>
      <c r="C24" s="42"/>
      <c r="D24" s="42"/>
      <c r="E24" s="42"/>
      <c r="F24" s="42"/>
      <c r="G24" s="42"/>
      <c r="H24" s="42">
        <f>H20+H22</f>
        <v>27720.5</v>
      </c>
      <c r="I24" s="42"/>
      <c r="J24" s="42">
        <f>H24*2</f>
        <v>55441</v>
      </c>
      <c r="K24" s="42"/>
      <c r="N24" s="18"/>
      <c r="O24" s="18"/>
      <c r="P24" s="18"/>
    </row>
    <row r="25" spans="1:16" ht="23.25" x14ac:dyDescent="0.35">
      <c r="A25" s="9"/>
      <c r="B25" s="9"/>
      <c r="C25" s="10"/>
      <c r="D25" s="10"/>
      <c r="E25" s="10"/>
      <c r="F25" s="10"/>
      <c r="G25" s="10"/>
      <c r="H25" s="10"/>
      <c r="I25" s="10"/>
      <c r="J25" s="10"/>
      <c r="K25" s="10"/>
      <c r="N25" s="18"/>
      <c r="O25" s="18"/>
      <c r="P25" s="18"/>
    </row>
    <row r="26" spans="1:16" ht="23.25" x14ac:dyDescent="0.35">
      <c r="A26" s="38" t="s">
        <v>3</v>
      </c>
      <c r="C26" s="10"/>
      <c r="D26" s="10"/>
      <c r="E26" s="10"/>
      <c r="F26" s="10"/>
      <c r="G26" s="10"/>
      <c r="H26" s="10"/>
      <c r="I26" s="10"/>
      <c r="J26" s="10"/>
      <c r="K26" s="10"/>
      <c r="O26" s="18"/>
    </row>
    <row r="27" spans="1:16" ht="23.25" x14ac:dyDescent="0.35">
      <c r="A27" s="9"/>
      <c r="B27" s="11" t="s">
        <v>1</v>
      </c>
      <c r="C27" s="12">
        <f>F27</f>
        <v>231</v>
      </c>
      <c r="D27" s="12">
        <f>F27</f>
        <v>231</v>
      </c>
      <c r="E27" s="12">
        <f>F27</f>
        <v>231</v>
      </c>
      <c r="F27" s="36">
        <f>SUM((46*4.5)+22+2)</f>
        <v>231</v>
      </c>
      <c r="G27" s="12">
        <f>H27</f>
        <v>673</v>
      </c>
      <c r="H27" s="36">
        <v>673</v>
      </c>
      <c r="I27" s="12">
        <f>SUM(F27+H27)</f>
        <v>904</v>
      </c>
      <c r="J27" s="36">
        <f>H27*2</f>
        <v>1346</v>
      </c>
      <c r="K27" s="12">
        <f>SUM((H27*2)+F27)</f>
        <v>1577</v>
      </c>
      <c r="O27" s="18"/>
    </row>
    <row r="28" spans="1:16" ht="23.25" x14ac:dyDescent="0.35">
      <c r="A28" s="9"/>
      <c r="B28" s="11" t="s">
        <v>38</v>
      </c>
      <c r="C28" s="12">
        <f>SUM(J28/9)</f>
        <v>121</v>
      </c>
      <c r="D28" s="12">
        <f>SUM(C28*D4)</f>
        <v>181.5</v>
      </c>
      <c r="E28" s="12">
        <f>SUM(C28*E4)</f>
        <v>242</v>
      </c>
      <c r="F28" s="36">
        <f>SUM(C28*F4)</f>
        <v>363</v>
      </c>
      <c r="G28" s="12">
        <f>SUM(C28*G4)</f>
        <v>484</v>
      </c>
      <c r="H28" s="36">
        <f>SUM(J28/2)</f>
        <v>544.5</v>
      </c>
      <c r="I28" s="12">
        <f>SUM(C28*I4)</f>
        <v>907.5</v>
      </c>
      <c r="J28" s="36">
        <v>1089</v>
      </c>
      <c r="K28" s="12">
        <f>SUM(C28*K4)</f>
        <v>1452</v>
      </c>
      <c r="O28" s="18"/>
    </row>
    <row r="29" spans="1:16" ht="23.25" x14ac:dyDescent="0.35">
      <c r="A29" s="9" t="s">
        <v>53</v>
      </c>
      <c r="B29" s="11" t="s">
        <v>39</v>
      </c>
      <c r="C29" s="12">
        <v>2804</v>
      </c>
      <c r="D29" s="12">
        <f>SUM(C29*D4)</f>
        <v>4206</v>
      </c>
      <c r="E29" s="12">
        <f>SUM(C29*E4)</f>
        <v>5608</v>
      </c>
      <c r="F29" s="36">
        <f>C29*F4</f>
        <v>8412</v>
      </c>
      <c r="G29" s="12">
        <f>SUM(C29*G4)</f>
        <v>11216</v>
      </c>
      <c r="H29" s="36">
        <f>EVEN((SUM(C29*H4)))</f>
        <v>12618</v>
      </c>
      <c r="I29" s="12">
        <f>SUM(C29*I4)</f>
        <v>21030</v>
      </c>
      <c r="J29" s="36">
        <f>H29*2</f>
        <v>25236</v>
      </c>
      <c r="K29" s="12">
        <f>SUM(C29*K4)</f>
        <v>33648</v>
      </c>
      <c r="O29" s="18"/>
    </row>
    <row r="30" spans="1:16" ht="23.25" x14ac:dyDescent="0.35">
      <c r="A30" s="9"/>
      <c r="B30" s="11" t="s">
        <v>2</v>
      </c>
      <c r="C30" s="12">
        <v>202</v>
      </c>
      <c r="D30" s="12">
        <f>SUM(C30*D4)</f>
        <v>303</v>
      </c>
      <c r="E30" s="12">
        <f>SUM(C30*E4)</f>
        <v>404</v>
      </c>
      <c r="F30" s="36">
        <f>SUM(C30*F4)</f>
        <v>606</v>
      </c>
      <c r="G30" s="12">
        <f>SUM(C30*G4)</f>
        <v>808</v>
      </c>
      <c r="H30" s="36">
        <f>EVEN((SUM(C30*H4)))</f>
        <v>910</v>
      </c>
      <c r="I30" s="12">
        <f>SUM(C30*I4)</f>
        <v>1515</v>
      </c>
      <c r="J30" s="36">
        <f t="shared" ref="J30:J31" si="3">H30*2</f>
        <v>1820</v>
      </c>
      <c r="K30" s="12">
        <f>SUM(C30*K4)</f>
        <v>2424</v>
      </c>
      <c r="N30" s="31"/>
      <c r="O30" s="18"/>
      <c r="P30" s="31"/>
    </row>
    <row r="31" spans="1:16" ht="23.25" x14ac:dyDescent="0.35">
      <c r="A31" s="9"/>
      <c r="B31" s="11" t="s">
        <v>40</v>
      </c>
      <c r="C31" s="12">
        <v>460</v>
      </c>
      <c r="D31" s="12">
        <f>SUM(C31*D4)</f>
        <v>690</v>
      </c>
      <c r="E31" s="12">
        <f>SUM(C31*E4)</f>
        <v>920</v>
      </c>
      <c r="F31" s="36">
        <f>SUM(C31*F4)</f>
        <v>1380</v>
      </c>
      <c r="G31" s="12">
        <f>SUM(C31*G4)</f>
        <v>1840</v>
      </c>
      <c r="H31" s="36">
        <f>EVEN(SUM(C31*H4))</f>
        <v>2070</v>
      </c>
      <c r="I31" s="12">
        <f>SUM(C31*I4)</f>
        <v>3450</v>
      </c>
      <c r="J31" s="36">
        <f t="shared" si="3"/>
        <v>4140</v>
      </c>
      <c r="K31" s="12">
        <f>SUM(C31*K4)</f>
        <v>5520</v>
      </c>
      <c r="N31" s="32"/>
      <c r="O31" s="18"/>
      <c r="P31" s="32"/>
    </row>
    <row r="32" spans="1:16" ht="23.25" x14ac:dyDescent="0.35">
      <c r="A32" s="9"/>
      <c r="B32" s="7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23.25" x14ac:dyDescent="0.35">
      <c r="A33" s="51" t="s">
        <v>21</v>
      </c>
      <c r="B33" s="52"/>
      <c r="C33" s="39">
        <f>SUM(C27:C32)</f>
        <v>3818</v>
      </c>
      <c r="D33" s="39">
        <f t="shared" ref="D33:K33" si="4">SUM(D27:D32)</f>
        <v>5611.5</v>
      </c>
      <c r="E33" s="39">
        <f t="shared" si="4"/>
        <v>7405</v>
      </c>
      <c r="F33" s="39">
        <f t="shared" si="4"/>
        <v>10992</v>
      </c>
      <c r="G33" s="39">
        <f t="shared" si="4"/>
        <v>15021</v>
      </c>
      <c r="H33" s="39">
        <f>SUM(H27:H32)</f>
        <v>16815.5</v>
      </c>
      <c r="I33" s="39">
        <f t="shared" si="4"/>
        <v>27806.5</v>
      </c>
      <c r="J33" s="39">
        <f t="shared" si="4"/>
        <v>33631</v>
      </c>
      <c r="K33" s="39">
        <f t="shared" si="4"/>
        <v>44621</v>
      </c>
    </row>
    <row r="34" spans="1:11" ht="23.25" x14ac:dyDescent="0.35">
      <c r="A34" s="9"/>
      <c r="B34" s="7"/>
      <c r="C34" s="10"/>
      <c r="D34" s="10"/>
      <c r="E34" s="10"/>
      <c r="F34" s="10"/>
      <c r="G34" s="10"/>
      <c r="H34" s="10"/>
      <c r="I34" s="10"/>
      <c r="J34" s="10"/>
      <c r="K34" s="10"/>
    </row>
    <row r="35" spans="1:11" ht="23.25" x14ac:dyDescent="0.35">
      <c r="A35" s="50" t="s">
        <v>33</v>
      </c>
      <c r="B35" s="50"/>
      <c r="C35" s="12"/>
      <c r="D35" s="12"/>
      <c r="E35" s="12"/>
      <c r="F35" s="12"/>
      <c r="G35" s="12"/>
      <c r="H35" s="12">
        <v>1008</v>
      </c>
      <c r="I35" s="12"/>
      <c r="J35" s="12">
        <f>H35*2</f>
        <v>2016</v>
      </c>
      <c r="K35" s="12">
        <v>2428</v>
      </c>
    </row>
    <row r="36" spans="1:11" ht="23.25" x14ac:dyDescent="0.35">
      <c r="A36" s="9"/>
      <c r="B36" s="7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23.25" x14ac:dyDescent="0.35">
      <c r="A37" s="51" t="s">
        <v>31</v>
      </c>
      <c r="B37" s="51"/>
      <c r="C37" s="39"/>
      <c r="D37" s="39"/>
      <c r="E37" s="39"/>
      <c r="F37" s="39"/>
      <c r="G37" s="39"/>
      <c r="H37" s="39">
        <f>H33+H35</f>
        <v>17823.5</v>
      </c>
      <c r="I37" s="39"/>
      <c r="J37" s="39">
        <f>H37*2</f>
        <v>35647</v>
      </c>
      <c r="K37" s="39"/>
    </row>
    <row r="38" spans="1:11" ht="23.25" x14ac:dyDescent="0.35">
      <c r="A38" s="9"/>
      <c r="B38" s="7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23.25" x14ac:dyDescent="0.35">
      <c r="A39" s="50" t="s">
        <v>47</v>
      </c>
      <c r="B39" s="60"/>
      <c r="C39" s="12">
        <f>SUM(369*8)</f>
        <v>2952</v>
      </c>
      <c r="D39" s="12">
        <f>SUM(369*8)</f>
        <v>2952</v>
      </c>
      <c r="E39" s="12">
        <f>SUM(369*8)</f>
        <v>2952</v>
      </c>
      <c r="F39" s="12">
        <f>SUM(369*8)</f>
        <v>2952</v>
      </c>
      <c r="G39" s="12">
        <f>SUM(369*13)</f>
        <v>4797</v>
      </c>
      <c r="H39" s="12">
        <f>G39</f>
        <v>4797</v>
      </c>
      <c r="I39" s="12">
        <f>F39+H39</f>
        <v>7749</v>
      </c>
      <c r="J39" s="12">
        <f>H39*2</f>
        <v>9594</v>
      </c>
      <c r="K39" s="12">
        <f>F39+J39</f>
        <v>12546</v>
      </c>
    </row>
    <row r="40" spans="1:11" ht="23.25" x14ac:dyDescent="0.35">
      <c r="A40" s="9"/>
      <c r="B40" s="7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23.25" x14ac:dyDescent="0.35">
      <c r="A41" s="51" t="s">
        <v>22</v>
      </c>
      <c r="B41" s="52"/>
      <c r="C41" s="39">
        <f>SUM(C33:C39)</f>
        <v>6770</v>
      </c>
      <c r="D41" s="39">
        <f>SUM(D33+D39)</f>
        <v>8563.5</v>
      </c>
      <c r="E41" s="39">
        <f>SUM(E33+E39)</f>
        <v>10357</v>
      </c>
      <c r="F41" s="39">
        <f t="shared" ref="F41:K41" si="5">SUM(F33+F39)</f>
        <v>13944</v>
      </c>
      <c r="G41" s="39">
        <f t="shared" si="5"/>
        <v>19818</v>
      </c>
      <c r="H41" s="39">
        <f t="shared" si="5"/>
        <v>21612.5</v>
      </c>
      <c r="I41" s="39">
        <f t="shared" si="5"/>
        <v>35555.5</v>
      </c>
      <c r="J41" s="39">
        <f t="shared" si="5"/>
        <v>43225</v>
      </c>
      <c r="K41" s="39">
        <f t="shared" si="5"/>
        <v>57167</v>
      </c>
    </row>
    <row r="42" spans="1:11" ht="21" customHeight="1" x14ac:dyDescent="0.25"/>
    <row r="43" spans="1:11" ht="21" customHeight="1" x14ac:dyDescent="0.35">
      <c r="A43" s="50" t="s">
        <v>35</v>
      </c>
      <c r="B43" s="50"/>
      <c r="C43" s="12"/>
      <c r="D43" s="12"/>
      <c r="E43" s="12"/>
      <c r="F43" s="12"/>
      <c r="G43" s="12"/>
      <c r="H43" s="12">
        <v>1008</v>
      </c>
      <c r="I43" s="12"/>
      <c r="J43" s="12">
        <f>H43*2</f>
        <v>2016</v>
      </c>
      <c r="K43" s="12"/>
    </row>
    <row r="44" spans="1:11" ht="21.75" customHeight="1" x14ac:dyDescent="0.25"/>
    <row r="45" spans="1:11" ht="21.75" customHeight="1" x14ac:dyDescent="0.35">
      <c r="A45" s="51" t="s">
        <v>32</v>
      </c>
      <c r="B45" s="51"/>
      <c r="C45" s="39"/>
      <c r="D45" s="39"/>
      <c r="E45" s="39"/>
      <c r="F45" s="39"/>
      <c r="G45" s="39"/>
      <c r="H45" s="39">
        <f>H41+H43</f>
        <v>22620.5</v>
      </c>
      <c r="I45" s="39"/>
      <c r="J45" s="39">
        <f>H45*2</f>
        <v>45241</v>
      </c>
      <c r="K45" s="39"/>
    </row>
    <row r="48" spans="1:11" ht="18.75" x14ac:dyDescent="0.3">
      <c r="A48" s="18" t="s">
        <v>42</v>
      </c>
    </row>
    <row r="49" spans="1:8" ht="18.75" x14ac:dyDescent="0.3">
      <c r="A49" s="18" t="s">
        <v>43</v>
      </c>
      <c r="B49" s="25"/>
      <c r="C49" s="25"/>
      <c r="D49" s="25"/>
      <c r="E49" s="25"/>
      <c r="F49" s="25"/>
      <c r="G49" s="25"/>
      <c r="H49" s="25"/>
    </row>
    <row r="50" spans="1:8" ht="18.75" x14ac:dyDescent="0.3">
      <c r="A50" s="18" t="s">
        <v>44</v>
      </c>
      <c r="B50" s="25"/>
      <c r="C50" s="25"/>
      <c r="D50" s="25"/>
      <c r="E50" s="25"/>
      <c r="F50" s="25"/>
      <c r="G50" s="25"/>
      <c r="H50" s="25"/>
    </row>
    <row r="51" spans="1:8" ht="18.75" x14ac:dyDescent="0.3">
      <c r="A51" s="18" t="s">
        <v>45</v>
      </c>
      <c r="B51" s="25"/>
      <c r="C51" s="25"/>
      <c r="D51" s="25"/>
      <c r="E51" s="25"/>
      <c r="F51" s="25"/>
      <c r="G51" s="25"/>
      <c r="H51" s="25"/>
    </row>
    <row r="52" spans="1:8" ht="18.75" x14ac:dyDescent="0.3">
      <c r="A52" s="18" t="s">
        <v>36</v>
      </c>
      <c r="B52" s="25"/>
      <c r="C52" s="25"/>
      <c r="D52" s="25"/>
      <c r="E52" s="25"/>
      <c r="F52" s="25"/>
      <c r="G52" s="25"/>
      <c r="H52" s="25"/>
    </row>
    <row r="53" spans="1:8" ht="18.75" x14ac:dyDescent="0.3">
      <c r="A53" s="18" t="s">
        <v>37</v>
      </c>
      <c r="B53" s="25"/>
      <c r="C53" s="25"/>
      <c r="D53" s="25"/>
      <c r="E53" s="25"/>
      <c r="F53" s="25"/>
      <c r="G53" s="25"/>
      <c r="H53" s="25"/>
    </row>
    <row r="54" spans="1:8" ht="18.75" x14ac:dyDescent="0.3">
      <c r="A54" s="40" t="s">
        <v>46</v>
      </c>
      <c r="B54" s="27"/>
      <c r="C54" s="25"/>
      <c r="D54" s="25"/>
      <c r="E54" s="25"/>
      <c r="F54" s="25"/>
      <c r="G54" s="25"/>
      <c r="H54" s="25"/>
    </row>
    <row r="55" spans="1:8" ht="18.75" x14ac:dyDescent="0.3">
      <c r="A55" s="40" t="s">
        <v>55</v>
      </c>
      <c r="B55" s="27"/>
      <c r="C55" s="25"/>
      <c r="D55" s="25"/>
      <c r="E55" s="25"/>
      <c r="F55" s="25"/>
      <c r="G55" s="25"/>
      <c r="H55" s="25"/>
    </row>
    <row r="56" spans="1:8" ht="18.75" x14ac:dyDescent="0.3">
      <c r="A56" s="41" t="s">
        <v>24</v>
      </c>
      <c r="B56" s="28"/>
      <c r="C56" s="25"/>
      <c r="D56" s="25"/>
      <c r="E56" s="25"/>
      <c r="F56" s="25"/>
      <c r="G56" s="25"/>
      <c r="H56" s="25"/>
    </row>
    <row r="57" spans="1:8" ht="18.75" x14ac:dyDescent="0.3">
      <c r="A57" s="41" t="s">
        <v>25</v>
      </c>
      <c r="B57" s="28"/>
      <c r="C57" s="25"/>
      <c r="D57" s="25"/>
      <c r="E57" s="25"/>
      <c r="F57" s="25"/>
      <c r="G57" s="25"/>
      <c r="H57" s="25"/>
    </row>
    <row r="58" spans="1:8" ht="18.75" x14ac:dyDescent="0.3">
      <c r="A58" s="18" t="s">
        <v>23</v>
      </c>
      <c r="B58" s="25"/>
      <c r="C58" s="25"/>
      <c r="D58" s="25"/>
      <c r="E58" s="25"/>
      <c r="F58" s="25"/>
      <c r="G58" s="25"/>
      <c r="H58" s="25"/>
    </row>
    <row r="60" spans="1:8" ht="18.75" x14ac:dyDescent="0.3">
      <c r="A60" s="45" t="s">
        <v>50</v>
      </c>
      <c r="B60" s="46"/>
      <c r="C60" s="46"/>
      <c r="D60" s="47" t="s">
        <v>49</v>
      </c>
      <c r="E60" s="48">
        <f>SUM((46+369*12)+22+2+5)</f>
        <v>4503</v>
      </c>
    </row>
    <row r="62" spans="1:8" ht="18.75" x14ac:dyDescent="0.3">
      <c r="A62" s="49" t="s">
        <v>48</v>
      </c>
      <c r="B62" s="25"/>
      <c r="C62" s="25"/>
      <c r="D62" s="25"/>
      <c r="E62" s="25"/>
      <c r="F62" s="25"/>
      <c r="G62" s="25"/>
      <c r="H62" s="25"/>
    </row>
  </sheetData>
  <mergeCells count="18">
    <mergeCell ref="A37:B37"/>
    <mergeCell ref="A39:B39"/>
    <mergeCell ref="A43:B43"/>
    <mergeCell ref="A45:B45"/>
    <mergeCell ref="A41:B41"/>
    <mergeCell ref="A35:B35"/>
    <mergeCell ref="A33:B33"/>
    <mergeCell ref="A1:P1"/>
    <mergeCell ref="N3:P3"/>
    <mergeCell ref="C3:F3"/>
    <mergeCell ref="G3:H3"/>
    <mergeCell ref="A20:B20"/>
    <mergeCell ref="A12:B12"/>
    <mergeCell ref="A14:B14"/>
    <mergeCell ref="A16:B16"/>
    <mergeCell ref="A18:B18"/>
    <mergeCell ref="A22:B22"/>
    <mergeCell ref="A24:B24"/>
  </mergeCells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Campus Budget</vt:lpstr>
      <vt:lpstr>'Campus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Dilbert</dc:creator>
  <cp:lastModifiedBy>Jonte Ford</cp:lastModifiedBy>
  <cp:lastPrinted>2016-07-06T20:06:32Z</cp:lastPrinted>
  <dcterms:created xsi:type="dcterms:W3CDTF">2014-02-06T21:20:07Z</dcterms:created>
  <dcterms:modified xsi:type="dcterms:W3CDTF">2025-07-31T20:23:17Z</dcterms:modified>
  <cp:contentStatus/>
</cp:coreProperties>
</file>